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crance\AppData\Local\Microsoft\Windows\INetCache\Content.Outlook\DLH0ANSA\"/>
    </mc:Choice>
  </mc:AlternateContent>
  <xr:revisionPtr revIDLastSave="0" documentId="13_ncr:1_{25357C64-C992-4903-833A-D568692B4B1B}" xr6:coauthVersionLast="47" xr6:coauthVersionMax="47" xr10:uidLastSave="{00000000-0000-0000-0000-000000000000}"/>
  <bookViews>
    <workbookView xWindow="28680" yWindow="-7350" windowWidth="38640" windowHeight="21240" xr2:uid="{8ED9FBDA-CFDA-483F-845A-4C5669EB6772}"/>
  </bookViews>
  <sheets>
    <sheet name="Budget" sheetId="5" r:id="rId1"/>
  </sheets>
  <definedNames>
    <definedName name="FeeFamily" localSheetId="0">Budget!$E$7</definedName>
    <definedName name="FeeInPerson" localSheetId="0">Budget!$E$6</definedName>
    <definedName name="FeeVirtual" localSheetId="0">Budget!$E$5</definedName>
    <definedName name="NumFamily" localSheetId="0">Budget!$B$7</definedName>
    <definedName name="NumInPersonUsers" localSheetId="0">Budget!$B$6</definedName>
    <definedName name="NumSES" localSheetId="0">Budget!$B$8</definedName>
    <definedName name="NumVirtualUsers" localSheetId="0">Budget!$B$5</definedName>
    <definedName name="RoomSubsidy" localSheetId="0">Budget!$E$8</definedName>
    <definedName name="ServiceCharge" localSheetId="0">Budget!$B$10</definedName>
    <definedName name="TaxRate" localSheetId="0">Budget!$B$9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8" i="5" l="1"/>
  <c r="C48" i="5"/>
  <c r="B49" i="5"/>
  <c r="C49" i="5"/>
  <c r="C50" i="5"/>
  <c r="B51" i="5"/>
  <c r="C51" i="5"/>
  <c r="C71" i="5"/>
  <c r="B72" i="5" l="1"/>
  <c r="C73" i="5"/>
  <c r="B73" i="5"/>
  <c r="C72" i="5"/>
  <c r="B71" i="5"/>
  <c r="C70" i="5"/>
  <c r="B70" i="5"/>
  <c r="D53" i="5"/>
  <c r="D52" i="5"/>
  <c r="D50" i="5"/>
  <c r="E41" i="5"/>
  <c r="E42" i="5" s="1"/>
  <c r="D41" i="5"/>
  <c r="C41" i="5"/>
  <c r="C42" i="5" s="1"/>
  <c r="C43" i="5" s="1"/>
  <c r="B41" i="5"/>
  <c r="B42" i="5" s="1"/>
  <c r="F40" i="5"/>
  <c r="F39" i="5"/>
  <c r="F38" i="5"/>
  <c r="F37" i="5"/>
  <c r="F36" i="5"/>
  <c r="F35" i="5"/>
  <c r="F34" i="5"/>
  <c r="F33" i="5"/>
  <c r="E26" i="5"/>
  <c r="E27" i="5" s="1"/>
  <c r="D26" i="5"/>
  <c r="D27" i="5" s="1"/>
  <c r="D28" i="5" s="1"/>
  <c r="C26" i="5"/>
  <c r="C27" i="5" s="1"/>
  <c r="C28" i="5" s="1"/>
  <c r="B26" i="5"/>
  <c r="F25" i="5"/>
  <c r="F24" i="5"/>
  <c r="F23" i="5"/>
  <c r="F22" i="5"/>
  <c r="D71" i="5" l="1"/>
  <c r="D48" i="5"/>
  <c r="D51" i="5"/>
  <c r="D72" i="5"/>
  <c r="F26" i="5"/>
  <c r="G28" i="5" s="1"/>
  <c r="G29" i="5" s="1"/>
  <c r="D73" i="5"/>
  <c r="D70" i="5"/>
  <c r="D42" i="5"/>
  <c r="F42" i="5" s="1"/>
  <c r="E28" i="5"/>
  <c r="D49" i="5"/>
  <c r="B43" i="5"/>
  <c r="E43" i="5"/>
  <c r="B27" i="5"/>
  <c r="F41" i="5"/>
  <c r="D74" i="5" l="1"/>
  <c r="H5" i="5" s="1"/>
  <c r="D54" i="5"/>
  <c r="D43" i="5"/>
  <c r="F43" i="5"/>
  <c r="F27" i="5"/>
  <c r="F28" i="5" s="1"/>
  <c r="B28" i="5"/>
  <c r="B64" i="5" l="1"/>
  <c r="B62" i="5"/>
  <c r="B61" i="5"/>
  <c r="B60" i="5"/>
  <c r="B63" i="5" l="1"/>
  <c r="B65" i="5" s="1"/>
  <c r="C65" i="5" l="1"/>
  <c r="C66" i="5"/>
  <c r="H6" i="5"/>
  <c r="H7" i="5"/>
  <c r="B78" i="5"/>
</calcChain>
</file>

<file path=xl/sharedStrings.xml><?xml version="1.0" encoding="utf-8"?>
<sst xmlns="http://schemas.openxmlformats.org/spreadsheetml/2006/main" count="90" uniqueCount="69">
  <si>
    <t xml:space="preserve">Proposed Location: </t>
  </si>
  <si>
    <t>Proposed Dates:</t>
  </si>
  <si>
    <t>Tue</t>
  </si>
  <si>
    <t>Wed</t>
  </si>
  <si>
    <t>Thur</t>
  </si>
  <si>
    <t>Fri</t>
  </si>
  <si>
    <t>Breakfast</t>
  </si>
  <si>
    <t>Morning Break</t>
  </si>
  <si>
    <t>Lunch</t>
  </si>
  <si>
    <t>Afternoon Break</t>
  </si>
  <si>
    <t>Taxes (xx%)</t>
  </si>
  <si>
    <t>Total</t>
  </si>
  <si>
    <t>Costs per Person</t>
  </si>
  <si>
    <t>Number of Family:</t>
  </si>
  <si>
    <t>Fixed Costs</t>
  </si>
  <si>
    <t>Item</t>
  </si>
  <si>
    <t>Conference Facilities</t>
  </si>
  <si>
    <t>Volleyball Court Fees</t>
  </si>
  <si>
    <t>A/V: Screen</t>
  </si>
  <si>
    <t>A/V: Projector</t>
  </si>
  <si>
    <t>Fixed</t>
  </si>
  <si>
    <t>Total Costs</t>
  </si>
  <si>
    <t>Family Members</t>
  </si>
  <si>
    <t>Food Total</t>
  </si>
  <si>
    <t>Food (Users)</t>
  </si>
  <si>
    <t>Food (Family)</t>
  </si>
  <si>
    <t>Food (SES)</t>
  </si>
  <si>
    <t>Virtual Fee:</t>
  </si>
  <si>
    <t>In-Person Fee:</t>
  </si>
  <si>
    <t>Number of Virtual Users:</t>
  </si>
  <si>
    <t>Number of In-Person Users:</t>
  </si>
  <si>
    <t>Number of SES Members:</t>
  </si>
  <si>
    <t>Income</t>
  </si>
  <si>
    <t>Virtual Users</t>
  </si>
  <si>
    <t>SES Members</t>
  </si>
  <si>
    <t>Fee</t>
  </si>
  <si>
    <t>Qty</t>
  </si>
  <si>
    <t>Family Fee:</t>
  </si>
  <si>
    <t>GRAND TOTAL</t>
  </si>
  <si>
    <t>Total Cost</t>
  </si>
  <si>
    <t>Net Income:</t>
  </si>
  <si>
    <t>Cost</t>
  </si>
  <si>
    <t>Paypal fee (virtual)</t>
  </si>
  <si>
    <t>Giveaways</t>
  </si>
  <si>
    <t>In-Person Users*</t>
  </si>
  <si>
    <t>Room Rate:</t>
  </si>
  <si>
    <t>Hotel Notes:</t>
  </si>
  <si>
    <t>Hotel:</t>
  </si>
  <si>
    <t>&lt;-- Pre-tax food grand total</t>
  </si>
  <si>
    <t>Service Charge (xx%)</t>
  </si>
  <si>
    <t>Sales Tax Rate:</t>
  </si>
  <si>
    <t>Paypal fee (in-person)*</t>
  </si>
  <si>
    <t>A/V: Podium</t>
  </si>
  <si>
    <t>A/V: Internet</t>
  </si>
  <si>
    <t>A/V: Event Tech Support</t>
  </si>
  <si>
    <t>Room subsidy**</t>
  </si>
  <si>
    <t>Room Subsidy</t>
  </si>
  <si>
    <t>**Subsidy per night (4 nights)</t>
  </si>
  <si>
    <t>Service Charge Rate:</t>
  </si>
  <si>
    <t>&lt;-- Pre-tax total per person</t>
  </si>
  <si>
    <t>Costs per Day</t>
  </si>
  <si>
    <t>A/V: Setup/Tear-Down</t>
  </si>
  <si>
    <t>Costs</t>
  </si>
  <si>
    <t>*Less 4 ExCom and 1 Host</t>
  </si>
  <si>
    <t>&lt;-- Cost per person (virtual, in-person, and SES)</t>
  </si>
  <si>
    <t>&lt;-- Cost per person (in-person and SES only)</t>
  </si>
  <si>
    <t>XXXX</t>
  </si>
  <si>
    <t>YYYY CDEGS Users' Group Conference Estimate</t>
  </si>
  <si>
    <t>June XX -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</si>
</sst>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 style="double">
        <color theme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theme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8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44" fontId="0" fillId="0" borderId="0" xfId="1" applyFont="1"/>
    <xf numFmtId="44" fontId="0" fillId="0" borderId="0" xfId="0" applyNumberFormat="1"/>
    <xf numFmtId="44" fontId="2" fillId="0" borderId="0" xfId="0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0" fillId="0" borderId="2" xfId="0" applyBorder="1" applyAlignment="1">
      <alignment horizontal="left"/>
    </xf>
    <xf numFmtId="44" fontId="0" fillId="0" borderId="2" xfId="0" applyNumberFormat="1" applyBorder="1"/>
    <xf numFmtId="0" fontId="2" fillId="2" borderId="0" xfId="0" applyFont="1" applyFill="1"/>
    <xf numFmtId="44" fontId="2" fillId="2" borderId="0" xfId="0" applyNumberFormat="1" applyFont="1" applyFill="1"/>
    <xf numFmtId="0" fontId="0" fillId="2" borderId="0" xfId="0" applyFill="1"/>
    <xf numFmtId="44" fontId="0" fillId="2" borderId="0" xfId="0" applyNumberFormat="1" applyFill="1"/>
    <xf numFmtId="0" fontId="0" fillId="3" borderId="0" xfId="0" applyFill="1"/>
    <xf numFmtId="44" fontId="2" fillId="3" borderId="0" xfId="0" applyNumberFormat="1" applyFont="1" applyFill="1"/>
    <xf numFmtId="0" fontId="2" fillId="4" borderId="0" xfId="0" applyFont="1" applyFill="1"/>
    <xf numFmtId="44" fontId="2" fillId="4" borderId="0" xfId="0" applyNumberFormat="1" applyFont="1" applyFill="1"/>
    <xf numFmtId="44" fontId="0" fillId="0" borderId="3" xfId="1" applyFont="1" applyBorder="1"/>
    <xf numFmtId="44" fontId="0" fillId="2" borderId="3" xfId="0" applyNumberFormat="1" applyFill="1" applyBorder="1"/>
    <xf numFmtId="0" fontId="0" fillId="0" borderId="0" xfId="1" applyNumberFormat="1" applyFont="1"/>
    <xf numFmtId="44" fontId="0" fillId="5" borderId="1" xfId="0" applyNumberFormat="1" applyFill="1" applyBorder="1"/>
    <xf numFmtId="0" fontId="5" fillId="0" borderId="0" xfId="0" applyFont="1"/>
    <xf numFmtId="0" fontId="6" fillId="0" borderId="0" xfId="0" applyFont="1"/>
    <xf numFmtId="0" fontId="0" fillId="5" borderId="1" xfId="0" applyFill="1" applyBorder="1"/>
    <xf numFmtId="0" fontId="3" fillId="3" borderId="0" xfId="0" applyFont="1" applyFill="1"/>
    <xf numFmtId="44" fontId="0" fillId="0" borderId="0" xfId="1" applyFont="1" applyFill="1"/>
    <xf numFmtId="0" fontId="2" fillId="7" borderId="0" xfId="0" applyFont="1" applyFill="1"/>
    <xf numFmtId="44" fontId="2" fillId="7" borderId="0" xfId="0" applyNumberFormat="1" applyFont="1" applyFill="1"/>
    <xf numFmtId="0" fontId="2" fillId="3" borderId="4" xfId="0" applyFont="1" applyFill="1" applyBorder="1"/>
    <xf numFmtId="44" fontId="2" fillId="3" borderId="4" xfId="0" applyNumberFormat="1" applyFont="1" applyFill="1" applyBorder="1"/>
    <xf numFmtId="0" fontId="0" fillId="0" borderId="4" xfId="0" applyBorder="1"/>
    <xf numFmtId="44" fontId="0" fillId="0" borderId="4" xfId="1" applyFont="1" applyBorder="1"/>
    <xf numFmtId="44" fontId="0" fillId="0" borderId="5" xfId="1" applyFont="1" applyBorder="1"/>
    <xf numFmtId="0" fontId="0" fillId="0" borderId="6" xfId="0" applyBorder="1"/>
    <xf numFmtId="44" fontId="0" fillId="0" borderId="6" xfId="1" applyFont="1" applyBorder="1"/>
    <xf numFmtId="44" fontId="0" fillId="0" borderId="7" xfId="1" applyFont="1" applyBorder="1"/>
    <xf numFmtId="0" fontId="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/>
    </xf>
    <xf numFmtId="0" fontId="4" fillId="6" borderId="0" xfId="0" applyFont="1" applyFill="1" applyAlignment="1">
      <alignment vertical="center"/>
    </xf>
    <xf numFmtId="0" fontId="3" fillId="3" borderId="0" xfId="0" applyFont="1" applyFill="1"/>
    <xf numFmtId="0" fontId="0" fillId="5" borderId="1" xfId="0" applyFill="1" applyBorder="1"/>
    <xf numFmtId="9" fontId="0" fillId="5" borderId="1" xfId="2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34">
    <dxf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border diagonalUp="0" diagonalDown="0" outline="0">
        <left style="double">
          <color theme="8"/>
        </left>
        <right/>
        <top/>
        <bottom/>
      </border>
    </dxf>
    <dxf>
      <numFmt numFmtId="34" formatCode="_(&quot;$&quot;* #,##0.00_);_(&quot;$&quot;* \(#,##0.00\);_(&quot;$&quot;* &quot;-&quot;??_);_(@_)"/>
    </dxf>
    <dxf>
      <fill>
        <patternFill patternType="solid">
          <fgColor indexed="64"/>
          <bgColor theme="0" tint="-4.9989318521683403E-2"/>
        </patternFill>
      </fill>
    </dxf>
    <dxf>
      <numFmt numFmtId="0" formatCode="General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rgb="FF000000"/>
          <bgColor rgb="FFF2F2F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border diagonalUp="0" diagonalDown="0">
        <left/>
        <right/>
        <top/>
        <bottom style="double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 outline="0">
        <left/>
        <right/>
        <top/>
        <bottom/>
      </border>
    </dxf>
    <dxf>
      <fill>
        <patternFill patternType="solid">
          <fgColor rgb="FF000000"/>
          <bgColor rgb="FFD9E1F2"/>
        </patternFill>
      </fill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</dxf>
    <dxf>
      <numFmt numFmtId="34" formatCode="_(&quot;$&quot;* #,##0.00_);_(&quot;$&quot;* \(#,##0.00\);_(&quot;$&quot;* &quot;-&quot;??_);_(@_)"/>
    </dxf>
    <dxf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numFmt numFmtId="34" formatCode="_(&quot;$&quot;* #,##0.00_);_(&quot;$&quot;* \(#,##0.00\);_(&quot;$&quot;* &quot;-&quot;??_);_(@_)"/>
    </dxf>
    <dxf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rgb="FF000000"/>
          <bgColor rgb="FFF2F2F2"/>
        </patternFill>
      </fill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border diagonalUp="0" diagonalDown="0" outline="0">
        <left style="double">
          <color theme="8"/>
        </left>
        <right/>
        <top/>
        <bottom/>
      </border>
    </dxf>
    <dxf>
      <border diagonalUp="0" diagonalDown="0">
        <left style="double">
          <color theme="8"/>
        </left>
        <right/>
        <top/>
        <bottom/>
        <vertical/>
        <horizontal/>
      </border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rgb="FF000000"/>
          <bgColor rgb="FFF2F2F2"/>
        </patternFill>
      </fill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border diagonalUp="0" diagonalDown="0" outline="0">
        <left style="double">
          <color theme="8"/>
        </left>
        <right/>
        <top/>
        <bottom/>
      </border>
    </dxf>
    <dxf>
      <border diagonalUp="0" diagonalDown="0">
        <left style="double">
          <color theme="8"/>
        </left>
        <right/>
        <top/>
        <bottom/>
        <vertical/>
        <horizontal/>
      </border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rgb="FF000000"/>
          <bgColor rgb="FFF2F2F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E54B071-DEE1-4E15-A91F-5619FB01D79F}" name="_PerPersonCosts" displayName="_PerPersonCosts" ref="A21:F28" totalsRowCount="1" totalsRowDxfId="33">
  <autoFilter ref="A21:F27" xr:uid="{4907F1D5-5081-4F06-B0CA-0C6D113D9F8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B1B720D-585C-4851-AC66-A9F233D37D2E}" name="Item" totalsRowLabel="Total" totalsRowDxfId="32"/>
    <tableColumn id="2" xr3:uid="{98D0AA23-A104-4E1C-BF3B-4181B0CBDCCC}" name="Tue" totalsRowFunction="sum" totalsRowDxfId="31" dataCellStyle="Currency"/>
    <tableColumn id="3" xr3:uid="{13D5A666-1BF3-41B4-AE9F-103C837574AC}" name="Wed" totalsRowFunction="sum" totalsRowDxfId="30" dataCellStyle="Currency"/>
    <tableColumn id="4" xr3:uid="{9B59C75D-CD82-4905-9334-994E866C2B4F}" name="Thur" totalsRowFunction="sum" totalsRowDxfId="29" dataCellStyle="Currency"/>
    <tableColumn id="5" xr3:uid="{71B34446-8268-4809-9867-635FE85942D8}" name="Fri" totalsRowFunction="sum" totalsRowDxfId="28" dataCellStyle="Currency"/>
    <tableColumn id="6" xr3:uid="{9BD36E50-8159-4D92-BCF4-DE0283F4EEF0}" name="Total" totalsRowFunction="sum" dataDxfId="27" totalsRowDxfId="26" dataCellStyle="Currency">
      <calculatedColumnFormula>SUM(_PerPersonCosts[[#This Row],[Tue]:[Fri]])</calculatedColumnFormula>
    </tableColumn>
  </tableColumns>
  <tableStyleInfo name="TableStyleMedium6" showFirstColumn="0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CC0A8C4-B627-4E88-A079-40A7203D492F}" name="_DailyCosts" displayName="_DailyCosts" ref="A32:F43" totalsRowCount="1" totalsRowDxfId="25">
  <autoFilter ref="A32:F42" xr:uid="{6DFA83C3-FC23-43A5-AB26-732A9C695602}"/>
  <tableColumns count="6">
    <tableColumn id="1" xr3:uid="{3D839A45-50CA-4262-9776-9375072A109A}" name="Item" totalsRowLabel="Total" totalsRowDxfId="24"/>
    <tableColumn id="2" xr3:uid="{E331D4E9-C17B-447E-B0F1-373332AA61F4}" name="Tue" totalsRowFunction="sum" totalsRowDxfId="23" dataCellStyle="Currency"/>
    <tableColumn id="3" xr3:uid="{B417026A-4950-4898-BC63-55E0AF027116}" name="Wed" totalsRowFunction="sum" totalsRowDxfId="22" dataCellStyle="Currency"/>
    <tableColumn id="4" xr3:uid="{83530CFB-7149-4493-9D63-51C3064B02C9}" name="Thur" totalsRowFunction="sum" totalsRowDxfId="21" dataCellStyle="Currency"/>
    <tableColumn id="5" xr3:uid="{3CBC2CB8-AD93-4E95-914C-19CFE3EBF089}" name="Fri" totalsRowFunction="sum" totalsRowDxfId="20" dataCellStyle="Currency"/>
    <tableColumn id="6" xr3:uid="{AC9B29E8-7396-41F0-AC25-D4223B709990}" name="Total" totalsRowFunction="sum" dataDxfId="19" totalsRowDxfId="18" dataCellStyle="Currency">
      <calculatedColumnFormula>SUM(_DailyCosts[[#This Row],[Tue]:[Fri]])</calculatedColumnFormula>
    </tableColumn>
  </tableColumns>
  <tableStyleInfo name="TableStyleMedium6" showFirstColumn="0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B7F71C0-5ED2-426C-8CEC-DF5392135665}" name="_Income" displayName="_Income" ref="A69:D74" totalsRowCount="1" totalsRowDxfId="17">
  <autoFilter ref="A69:D73" xr:uid="{1EF46560-7121-464D-8261-6DDD1BFFB238}"/>
  <tableColumns count="4">
    <tableColumn id="1" xr3:uid="{3650869E-7E59-4333-9F90-F2A05EEAFE3F}" name="Item" totalsRowLabel="Total" totalsRowDxfId="16"/>
    <tableColumn id="2" xr3:uid="{6199FEA1-9C11-446E-B505-53A5408BCF2D}" name="Fee" dataDxfId="15" totalsRowDxfId="14"/>
    <tableColumn id="3" xr3:uid="{568EF8BF-7C9D-4FE0-98B0-710D151D7245}" name="Qty" totalsRowDxfId="13"/>
    <tableColumn id="4" xr3:uid="{1E23E9B0-3558-498C-8757-B8B1CF7B4E2D}" name="Income" totalsRowFunction="sum" dataDxfId="12" totalsRowDxfId="11">
      <calculatedColumnFormula>_Income[[#This Row],[Qty]]*_Income[[#This Row],[Fee]]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B52F64E-32DC-4C0F-8DB7-59718CECFFB9}" name="_TotalCosts" displayName="_TotalCosts" ref="A59:B65" totalsRowCount="1" totalsRowDxfId="10">
  <autoFilter ref="A59:B64" xr:uid="{06B6C2B0-5A58-4DFA-BC8F-0EF6EDCCC26B}"/>
  <tableColumns count="2">
    <tableColumn id="1" xr3:uid="{064E0D30-7043-4D9D-A5BE-72F02573F452}" name="Item" totalsRowLabel="GRAND TOTAL" totalsRowDxfId="9"/>
    <tableColumn id="2" xr3:uid="{654A992B-BCA2-426E-A1C0-EF9FA801B0C3}" name="Total Cost" totalsRowFunction="custom" dataDxfId="8" totalsRowDxfId="7">
      <totalsRowFormula>SUM(B63:B64)</totalsRow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746ACA7-8BE6-40BD-BC4E-4A0811831819}" name="_FixedCosts" displayName="_FixedCosts" ref="A47:D54" totalsRowCount="1" totalsRowDxfId="6">
  <autoFilter ref="A47:D53" xr:uid="{B29E0858-F87F-47CD-8F32-1F855A4C3B78}"/>
  <tableColumns count="4">
    <tableColumn id="1" xr3:uid="{1C20CA4C-B916-4E27-B598-85CAB14466DB}" name="Item" totalsRowLabel="Total" totalsRowDxfId="5"/>
    <tableColumn id="2" xr3:uid="{93ABCF27-E5C8-4F60-82EC-692A453B92FC}" name="Cost" totalsRowDxfId="4" dataCellStyle="Currency"/>
    <tableColumn id="3" xr3:uid="{B04F2121-AC2B-4B46-BC4A-EE8FF282CB71}" name="Qty" dataDxfId="3" totalsRowDxfId="2" dataCellStyle="Currency"/>
    <tableColumn id="6" xr3:uid="{693A0238-207F-43A8-8979-E76B470A93FB}" name="Total" totalsRowFunction="sum" dataDxfId="1" totalsRowDxfId="0" dataCellStyle="Currency">
      <calculatedColumnFormula>_FixedCosts[[#This Row],[Cost]]*_FixedCosts[[#This Row],[Qty]]</calculatedColumnFormula>
    </tableColumn>
  </tableColumns>
  <tableStyleInfo name="TableStyleMedium6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20965-9479-4E5F-A515-977B7770CA63}">
  <dimension ref="A1:H78"/>
  <sheetViews>
    <sheetView tabSelected="1" zoomScaleNormal="100" workbookViewId="0">
      <selection sqref="A1:F1"/>
    </sheetView>
  </sheetViews>
  <sheetFormatPr defaultRowHeight="14.4" x14ac:dyDescent="0.3"/>
  <cols>
    <col min="1" max="1" width="27" customWidth="1"/>
    <col min="2" max="3" width="12.21875" customWidth="1"/>
    <col min="4" max="4" width="13.5546875" bestFit="1" customWidth="1"/>
    <col min="5" max="5" width="12.21875" customWidth="1"/>
    <col min="6" max="6" width="11.44140625" customWidth="1"/>
    <col min="7" max="7" width="12.21875" bestFit="1" customWidth="1"/>
    <col min="8" max="8" width="13.5546875" customWidth="1"/>
  </cols>
  <sheetData>
    <row r="1" spans="1:8" ht="27.6" customHeight="1" x14ac:dyDescent="0.3">
      <c r="A1" s="37" t="s">
        <v>67</v>
      </c>
      <c r="B1" s="37"/>
      <c r="C1" s="37"/>
      <c r="D1" s="37"/>
      <c r="E1" s="37"/>
      <c r="F1" s="37"/>
    </row>
    <row r="2" spans="1:8" ht="15.6" x14ac:dyDescent="0.3">
      <c r="A2" s="23" t="s">
        <v>0</v>
      </c>
      <c r="B2" s="38" t="s">
        <v>66</v>
      </c>
      <c r="C2" s="38"/>
      <c r="D2" s="38"/>
      <c r="E2" s="38"/>
      <c r="F2" s="38"/>
    </row>
    <row r="3" spans="1:8" ht="15.6" x14ac:dyDescent="0.3">
      <c r="A3" s="23" t="s">
        <v>1</v>
      </c>
      <c r="B3" s="38" t="s">
        <v>68</v>
      </c>
      <c r="C3" s="38"/>
      <c r="D3" s="38"/>
      <c r="E3" s="38"/>
      <c r="F3" s="38"/>
    </row>
    <row r="5" spans="1:8" x14ac:dyDescent="0.3">
      <c r="A5" t="s">
        <v>29</v>
      </c>
      <c r="B5" s="22"/>
      <c r="D5" t="s">
        <v>27</v>
      </c>
      <c r="E5" s="19">
        <v>500</v>
      </c>
      <c r="G5" s="25" t="s">
        <v>32</v>
      </c>
      <c r="H5" s="26">
        <f>_Income[[#Totals],[Income]]</f>
        <v>2500</v>
      </c>
    </row>
    <row r="6" spans="1:8" x14ac:dyDescent="0.3">
      <c r="A6" t="s">
        <v>30</v>
      </c>
      <c r="B6" s="22"/>
      <c r="D6" t="s">
        <v>28</v>
      </c>
      <c r="E6" s="19">
        <v>500</v>
      </c>
      <c r="G6" s="27" t="s">
        <v>62</v>
      </c>
      <c r="H6" s="28">
        <f>_TotalCosts[[#Totals],[Total Cost]]</f>
        <v>125</v>
      </c>
    </row>
    <row r="7" spans="1:8" x14ac:dyDescent="0.3">
      <c r="A7" t="s">
        <v>13</v>
      </c>
      <c r="B7" s="22">
        <v>0</v>
      </c>
      <c r="D7" t="s">
        <v>37</v>
      </c>
      <c r="E7" s="19">
        <v>100</v>
      </c>
      <c r="G7" s="14" t="s">
        <v>40</v>
      </c>
      <c r="H7" s="15">
        <f>_Income[[#Totals],[Income]]-_TotalCosts[[#Totals],[Total Cost]]</f>
        <v>2375</v>
      </c>
    </row>
    <row r="8" spans="1:8" x14ac:dyDescent="0.3">
      <c r="A8" t="s">
        <v>31</v>
      </c>
      <c r="B8" s="22">
        <v>10</v>
      </c>
      <c r="D8" t="s">
        <v>56</v>
      </c>
      <c r="E8" s="19">
        <v>0</v>
      </c>
    </row>
    <row r="9" spans="1:8" x14ac:dyDescent="0.3">
      <c r="A9" t="s">
        <v>50</v>
      </c>
      <c r="B9" s="40">
        <v>0.1</v>
      </c>
    </row>
    <row r="10" spans="1:8" x14ac:dyDescent="0.3">
      <c r="A10" t="s">
        <v>58</v>
      </c>
      <c r="B10" s="40">
        <v>0.24</v>
      </c>
    </row>
    <row r="11" spans="1:8" x14ac:dyDescent="0.3">
      <c r="F11" s="5"/>
    </row>
    <row r="12" spans="1:8" x14ac:dyDescent="0.3">
      <c r="A12" t="s">
        <v>47</v>
      </c>
      <c r="B12" s="39"/>
      <c r="C12" s="39"/>
      <c r="D12" s="39"/>
      <c r="F12" s="5"/>
    </row>
    <row r="13" spans="1:8" x14ac:dyDescent="0.3">
      <c r="A13" t="s">
        <v>45</v>
      </c>
      <c r="B13" s="39"/>
      <c r="C13" s="39"/>
      <c r="D13" s="39"/>
      <c r="F13" s="5"/>
    </row>
    <row r="14" spans="1:8" x14ac:dyDescent="0.3">
      <c r="A14" t="s">
        <v>46</v>
      </c>
      <c r="B14" s="35"/>
      <c r="C14" s="36"/>
      <c r="D14" s="36"/>
      <c r="E14" s="36"/>
      <c r="F14" s="36"/>
    </row>
    <row r="15" spans="1:8" x14ac:dyDescent="0.3">
      <c r="B15" s="36"/>
      <c r="C15" s="36"/>
      <c r="D15" s="36"/>
      <c r="E15" s="36"/>
      <c r="F15" s="36"/>
    </row>
    <row r="16" spans="1:8" x14ac:dyDescent="0.3">
      <c r="B16" s="36"/>
      <c r="C16" s="36"/>
      <c r="D16" s="36"/>
      <c r="E16" s="36"/>
      <c r="F16" s="36"/>
    </row>
    <row r="17" spans="1:8" x14ac:dyDescent="0.3">
      <c r="B17" s="36"/>
      <c r="C17" s="36"/>
      <c r="D17" s="36"/>
      <c r="E17" s="36"/>
      <c r="F17" s="36"/>
    </row>
    <row r="18" spans="1:8" x14ac:dyDescent="0.3">
      <c r="B18" s="36"/>
      <c r="C18" s="36"/>
      <c r="D18" s="36"/>
      <c r="E18" s="36"/>
      <c r="F18" s="36"/>
    </row>
    <row r="19" spans="1:8" x14ac:dyDescent="0.3">
      <c r="F19" s="5"/>
    </row>
    <row r="20" spans="1:8" ht="15.6" x14ac:dyDescent="0.3">
      <c r="A20" s="20" t="s">
        <v>12</v>
      </c>
    </row>
    <row r="21" spans="1:8" x14ac:dyDescent="0.3">
      <c r="A21" t="s">
        <v>15</v>
      </c>
      <c r="B21" t="s">
        <v>2</v>
      </c>
      <c r="C21" t="s">
        <v>3</v>
      </c>
      <c r="D21" t="s">
        <v>4</v>
      </c>
      <c r="E21" t="s">
        <v>5</v>
      </c>
      <c r="F21" t="s">
        <v>11</v>
      </c>
    </row>
    <row r="22" spans="1:8" x14ac:dyDescent="0.3">
      <c r="A22" t="s">
        <v>6</v>
      </c>
      <c r="B22" s="1"/>
      <c r="C22" s="1"/>
      <c r="D22" s="1"/>
      <c r="E22" s="1"/>
      <c r="F22" s="16">
        <f>SUM(_PerPersonCosts[[#This Row],[Tue]:[Fri]])</f>
        <v>0</v>
      </c>
    </row>
    <row r="23" spans="1:8" x14ac:dyDescent="0.3">
      <c r="A23" t="s">
        <v>7</v>
      </c>
      <c r="B23" s="1"/>
      <c r="C23" s="1"/>
      <c r="D23" s="1"/>
      <c r="E23" s="1"/>
      <c r="F23" s="16">
        <f>SUM(_PerPersonCosts[[#This Row],[Tue]:[Fri]])</f>
        <v>0</v>
      </c>
    </row>
    <row r="24" spans="1:8" x14ac:dyDescent="0.3">
      <c r="A24" t="s">
        <v>8</v>
      </c>
      <c r="B24" s="1"/>
      <c r="C24" s="1"/>
      <c r="D24" s="1"/>
      <c r="E24" s="1"/>
      <c r="F24" s="16">
        <f>SUM(_PerPersonCosts[[#This Row],[Tue]:[Fri]])</f>
        <v>0</v>
      </c>
    </row>
    <row r="25" spans="1:8" x14ac:dyDescent="0.3">
      <c r="A25" s="29" t="s">
        <v>9</v>
      </c>
      <c r="B25" s="30"/>
      <c r="C25" s="30"/>
      <c r="D25" s="30"/>
      <c r="E25" s="30"/>
      <c r="F25" s="31">
        <f>SUM(_PerPersonCosts[[#This Row],[Tue]:[Fri]])</f>
        <v>0</v>
      </c>
    </row>
    <row r="26" spans="1:8" x14ac:dyDescent="0.3">
      <c r="A26" s="32" t="s">
        <v>49</v>
      </c>
      <c r="B26" s="33">
        <f>SUM(B22:B25)*ServiceCharge</f>
        <v>0</v>
      </c>
      <c r="C26" s="33">
        <f>SUM(C22:C25)*ServiceCharge</f>
        <v>0</v>
      </c>
      <c r="D26" s="33">
        <f>SUM(D22:D25)*ServiceCharge</f>
        <v>0</v>
      </c>
      <c r="E26" s="33">
        <f>SUM(E22:E25)*ServiceCharge</f>
        <v>0</v>
      </c>
      <c r="F26" s="34">
        <f>SUM(_PerPersonCosts[[#This Row],[Tue]:[Fri]])</f>
        <v>0</v>
      </c>
    </row>
    <row r="27" spans="1:8" x14ac:dyDescent="0.3">
      <c r="A27" t="s">
        <v>10</v>
      </c>
      <c r="B27" s="1">
        <f>SUM(B22:B26)*TaxRate</f>
        <v>0</v>
      </c>
      <c r="C27" s="1">
        <f>SUM(C22:C26)*TaxRate</f>
        <v>0</v>
      </c>
      <c r="D27" s="1">
        <f>SUM(D22:D26)*TaxRate</f>
        <v>0</v>
      </c>
      <c r="E27" s="1">
        <f>SUM(E22:E26)*TaxRate</f>
        <v>0</v>
      </c>
      <c r="F27" s="16">
        <f>SUM(_PerPersonCosts[[#This Row],[Tue]:[Fri]])</f>
        <v>0</v>
      </c>
    </row>
    <row r="28" spans="1:8" x14ac:dyDescent="0.3">
      <c r="A28" s="10" t="s">
        <v>11</v>
      </c>
      <c r="B28" s="11">
        <f>SUBTOTAL(109,_PerPersonCosts[Tue])</f>
        <v>0</v>
      </c>
      <c r="C28" s="11">
        <f>SUBTOTAL(109,_PerPersonCosts[Wed])</f>
        <v>0</v>
      </c>
      <c r="D28" s="11">
        <f>SUBTOTAL(109,_PerPersonCosts[Thur])</f>
        <v>0</v>
      </c>
      <c r="E28" s="11">
        <f>SUBTOTAL(109,_PerPersonCosts[Fri])</f>
        <v>0</v>
      </c>
      <c r="F28" s="17">
        <f>SUBTOTAL(109,_PerPersonCosts[Total])</f>
        <v>0</v>
      </c>
      <c r="G28" s="2">
        <f>SUM(F22:F26)</f>
        <v>0</v>
      </c>
      <c r="H28" t="s">
        <v>59</v>
      </c>
    </row>
    <row r="29" spans="1:8" x14ac:dyDescent="0.3">
      <c r="G29" s="2">
        <f>G28*SUM(NumInPersonUsers,NumFamily,NumSES)</f>
        <v>0</v>
      </c>
      <c r="H29" t="s">
        <v>48</v>
      </c>
    </row>
    <row r="31" spans="1:8" ht="15.6" x14ac:dyDescent="0.3">
      <c r="A31" s="20" t="s">
        <v>60</v>
      </c>
    </row>
    <row r="32" spans="1:8" x14ac:dyDescent="0.3">
      <c r="A32" t="s">
        <v>15</v>
      </c>
      <c r="B32" t="s">
        <v>2</v>
      </c>
      <c r="C32" t="s">
        <v>3</v>
      </c>
      <c r="D32" t="s">
        <v>4</v>
      </c>
      <c r="E32" t="s">
        <v>5</v>
      </c>
      <c r="F32" t="s">
        <v>11</v>
      </c>
    </row>
    <row r="33" spans="1:6" x14ac:dyDescent="0.3">
      <c r="A33" t="s">
        <v>16</v>
      </c>
      <c r="B33" s="1"/>
      <c r="C33" s="1"/>
      <c r="D33" s="1"/>
      <c r="E33" s="1"/>
      <c r="F33" s="16">
        <f>SUM(_DailyCosts[[#This Row],[Tue]:[Fri]])</f>
        <v>0</v>
      </c>
    </row>
    <row r="34" spans="1:6" x14ac:dyDescent="0.3">
      <c r="A34" t="s">
        <v>18</v>
      </c>
      <c r="B34" s="1"/>
      <c r="C34" s="1"/>
      <c r="D34" s="1"/>
      <c r="E34" s="1"/>
      <c r="F34" s="16">
        <f>SUM(_DailyCosts[[#This Row],[Tue]:[Fri]])</f>
        <v>0</v>
      </c>
    </row>
    <row r="35" spans="1:6" x14ac:dyDescent="0.3">
      <c r="A35" t="s">
        <v>19</v>
      </c>
      <c r="B35" s="1"/>
      <c r="C35" s="1"/>
      <c r="D35" s="1"/>
      <c r="E35" s="1"/>
      <c r="F35" s="16">
        <f>SUM(_DailyCosts[[#This Row],[Tue]:[Fri]])</f>
        <v>0</v>
      </c>
    </row>
    <row r="36" spans="1:6" x14ac:dyDescent="0.3">
      <c r="A36" t="s">
        <v>52</v>
      </c>
      <c r="B36" s="1"/>
      <c r="C36" s="1"/>
      <c r="D36" s="1"/>
      <c r="E36" s="1"/>
      <c r="F36" s="16">
        <f>SUM(_DailyCosts[[#This Row],[Tue]:[Fri]])</f>
        <v>0</v>
      </c>
    </row>
    <row r="37" spans="1:6" x14ac:dyDescent="0.3">
      <c r="A37" t="s">
        <v>53</v>
      </c>
      <c r="B37" s="1"/>
      <c r="C37" s="1"/>
      <c r="D37" s="1"/>
      <c r="E37" s="1"/>
      <c r="F37" s="16">
        <f>SUM(_DailyCosts[[#This Row],[Tue]:[Fri]])</f>
        <v>0</v>
      </c>
    </row>
    <row r="38" spans="1:6" x14ac:dyDescent="0.3">
      <c r="A38" t="s">
        <v>61</v>
      </c>
      <c r="B38" s="1"/>
      <c r="C38" s="1"/>
      <c r="D38" s="1"/>
      <c r="E38" s="1"/>
      <c r="F38" s="16">
        <f>SUM(_DailyCosts[[#This Row],[Tue]:[Fri]])</f>
        <v>0</v>
      </c>
    </row>
    <row r="39" spans="1:6" x14ac:dyDescent="0.3">
      <c r="A39" t="s">
        <v>54</v>
      </c>
      <c r="B39" s="1"/>
      <c r="C39" s="1"/>
      <c r="D39" s="1"/>
      <c r="E39" s="1"/>
      <c r="F39" s="16">
        <f>SUM(_DailyCosts[[#This Row],[Tue]:[Fri]])</f>
        <v>0</v>
      </c>
    </row>
    <row r="40" spans="1:6" x14ac:dyDescent="0.3">
      <c r="A40" s="29" t="s">
        <v>17</v>
      </c>
      <c r="B40" s="30"/>
      <c r="C40" s="30"/>
      <c r="D40" s="30"/>
      <c r="E40" s="30"/>
      <c r="F40" s="31">
        <f>SUM(_DailyCosts[[#This Row],[Tue]:[Fri]])</f>
        <v>0</v>
      </c>
    </row>
    <row r="41" spans="1:6" x14ac:dyDescent="0.3">
      <c r="A41" s="32" t="s">
        <v>49</v>
      </c>
      <c r="B41" s="33">
        <f>SUM(B33:B40)*ServiceCharge</f>
        <v>0</v>
      </c>
      <c r="C41" s="33">
        <f>SUM(C33:C40)*ServiceCharge</f>
        <v>0</v>
      </c>
      <c r="D41" s="33">
        <f>SUM(D33:D40)*ServiceCharge</f>
        <v>0</v>
      </c>
      <c r="E41" s="33">
        <f>SUM(E33:E40)*ServiceCharge</f>
        <v>0</v>
      </c>
      <c r="F41" s="34">
        <f>SUM(_DailyCosts[[#This Row],[Tue]:[Fri]])</f>
        <v>0</v>
      </c>
    </row>
    <row r="42" spans="1:6" x14ac:dyDescent="0.3">
      <c r="A42" t="s">
        <v>10</v>
      </c>
      <c r="B42" s="1">
        <f>SUM(B33:B41)*TaxRate</f>
        <v>0</v>
      </c>
      <c r="C42" s="1">
        <f>SUM(C33:C41)*TaxRate</f>
        <v>0</v>
      </c>
      <c r="D42" s="1">
        <f>SUM(D33:D41)*TaxRate</f>
        <v>0</v>
      </c>
      <c r="E42" s="1">
        <f>SUM(E33:E41)*TaxRate</f>
        <v>0</v>
      </c>
      <c r="F42" s="16">
        <f>SUM(_DailyCosts[[#This Row],[Tue]:[Fri]])</f>
        <v>0</v>
      </c>
    </row>
    <row r="43" spans="1:6" x14ac:dyDescent="0.3">
      <c r="A43" s="10" t="s">
        <v>11</v>
      </c>
      <c r="B43" s="11">
        <f>SUBTOTAL(109,_DailyCosts[Tue])</f>
        <v>0</v>
      </c>
      <c r="C43" s="11">
        <f>SUBTOTAL(109,_DailyCosts[Wed])</f>
        <v>0</v>
      </c>
      <c r="D43" s="11">
        <f>SUBTOTAL(109,_DailyCosts[Thur])</f>
        <v>0</v>
      </c>
      <c r="E43" s="11">
        <f>SUBTOTAL(109,_DailyCosts[Fri])</f>
        <v>0</v>
      </c>
      <c r="F43" s="17">
        <f>SUBTOTAL(109,_DailyCosts[Total])</f>
        <v>0</v>
      </c>
    </row>
    <row r="44" spans="1:6" x14ac:dyDescent="0.3">
      <c r="B44" s="2"/>
      <c r="C44" s="2"/>
      <c r="D44" s="2"/>
      <c r="E44" s="2"/>
      <c r="F44" s="2"/>
    </row>
    <row r="46" spans="1:6" ht="15.6" x14ac:dyDescent="0.3">
      <c r="A46" s="20" t="s">
        <v>14</v>
      </c>
    </row>
    <row r="47" spans="1:6" x14ac:dyDescent="0.3">
      <c r="A47" t="s">
        <v>15</v>
      </c>
      <c r="B47" t="s">
        <v>41</v>
      </c>
      <c r="C47" t="s">
        <v>36</v>
      </c>
      <c r="D47" t="s">
        <v>11</v>
      </c>
    </row>
    <row r="48" spans="1:6" x14ac:dyDescent="0.3">
      <c r="A48" t="s">
        <v>42</v>
      </c>
      <c r="B48" s="1">
        <f>0.03*FeeVirtual</f>
        <v>15</v>
      </c>
      <c r="C48" s="18">
        <f>NumVirtualUsers</f>
        <v>0</v>
      </c>
      <c r="D48" s="16">
        <f>_FixedCosts[[#This Row],[Cost]]*_FixedCosts[[#This Row],[Qty]]</f>
        <v>0</v>
      </c>
    </row>
    <row r="49" spans="1:4" x14ac:dyDescent="0.3">
      <c r="A49" t="s">
        <v>51</v>
      </c>
      <c r="B49" s="1">
        <f>0.03*FeeInPerson</f>
        <v>15</v>
      </c>
      <c r="C49" s="18">
        <f>NumInPersonUsers-5</f>
        <v>-5</v>
      </c>
      <c r="D49" s="16">
        <f>_FixedCosts[[#This Row],[Cost]]*_FixedCosts[[#This Row],[Qty]]</f>
        <v>-75</v>
      </c>
    </row>
    <row r="50" spans="1:4" x14ac:dyDescent="0.3">
      <c r="A50" t="s">
        <v>43</v>
      </c>
      <c r="B50" s="1">
        <v>20</v>
      </c>
      <c r="C50" s="18">
        <f>NumInPersonUsers+NumSES</f>
        <v>10</v>
      </c>
      <c r="D50" s="16">
        <f>_FixedCosts[[#This Row],[Cost]]*_FixedCosts[[#This Row],[Qty]]</f>
        <v>200</v>
      </c>
    </row>
    <row r="51" spans="1:4" x14ac:dyDescent="0.3">
      <c r="A51" t="s">
        <v>55</v>
      </c>
      <c r="B51" s="24">
        <f>RoomSubsidy</f>
        <v>0</v>
      </c>
      <c r="C51" s="18">
        <f>SUM(NumInPersonUsers+NumSES)*4</f>
        <v>40</v>
      </c>
      <c r="D51" s="16">
        <f>_FixedCosts[[#This Row],[Cost]]*_FixedCosts[[#This Row],[Qty]]</f>
        <v>0</v>
      </c>
    </row>
    <row r="52" spans="1:4" x14ac:dyDescent="0.3">
      <c r="B52" s="1"/>
      <c r="C52" s="18"/>
      <c r="D52" s="16">
        <f>_FixedCosts[[#This Row],[Cost]]*_FixedCosts[[#This Row],[Qty]]</f>
        <v>0</v>
      </c>
    </row>
    <row r="53" spans="1:4" x14ac:dyDescent="0.3">
      <c r="B53" s="1"/>
      <c r="C53" s="18"/>
      <c r="D53" s="16">
        <f>_FixedCosts[[#This Row],[Cost]]*_FixedCosts[[#This Row],[Qty]]</f>
        <v>0</v>
      </c>
    </row>
    <row r="54" spans="1:4" x14ac:dyDescent="0.3">
      <c r="A54" s="10" t="s">
        <v>11</v>
      </c>
      <c r="B54" s="11"/>
      <c r="C54" s="10"/>
      <c r="D54" s="17">
        <f>SUBTOTAL(109,_FixedCosts[Total])</f>
        <v>125</v>
      </c>
    </row>
    <row r="55" spans="1:4" x14ac:dyDescent="0.3">
      <c r="A55" s="21" t="s">
        <v>63</v>
      </c>
    </row>
    <row r="56" spans="1:4" x14ac:dyDescent="0.3">
      <c r="A56" s="21" t="s">
        <v>57</v>
      </c>
    </row>
    <row r="58" spans="1:4" ht="15.6" x14ac:dyDescent="0.3">
      <c r="A58" s="20" t="s">
        <v>21</v>
      </c>
    </row>
    <row r="59" spans="1:4" x14ac:dyDescent="0.3">
      <c r="A59" s="4" t="s">
        <v>15</v>
      </c>
      <c r="B59" s="2" t="s">
        <v>39</v>
      </c>
    </row>
    <row r="60" spans="1:4" x14ac:dyDescent="0.3">
      <c r="A60" s="4" t="s">
        <v>24</v>
      </c>
      <c r="B60" s="2">
        <f>_PerPersonCosts[[#Totals],[Total]]*NumInPersonUsers</f>
        <v>0</v>
      </c>
    </row>
    <row r="61" spans="1:4" x14ac:dyDescent="0.3">
      <c r="A61" s="4" t="s">
        <v>25</v>
      </c>
      <c r="B61" s="2">
        <f>_PerPersonCosts[[#Totals],[Total]]*NumFamily</f>
        <v>0</v>
      </c>
    </row>
    <row r="62" spans="1:4" ht="15" thickBot="1" x14ac:dyDescent="0.35">
      <c r="A62" s="6" t="s">
        <v>26</v>
      </c>
      <c r="B62" s="7">
        <f>_PerPersonCosts[[#Totals],[Total]]*NumSES</f>
        <v>0</v>
      </c>
    </row>
    <row r="63" spans="1:4" x14ac:dyDescent="0.3">
      <c r="A63" s="8" t="s">
        <v>23</v>
      </c>
      <c r="B63" s="9">
        <f>SUM(B60:B62)</f>
        <v>0</v>
      </c>
    </row>
    <row r="64" spans="1:4" x14ac:dyDescent="0.3">
      <c r="A64" s="8" t="s">
        <v>20</v>
      </c>
      <c r="B64" s="9">
        <f>_DailyCosts[[#Totals],[Total]]+_FixedCosts[[#Totals],[Total]]</f>
        <v>125</v>
      </c>
    </row>
    <row r="65" spans="1:4" x14ac:dyDescent="0.3">
      <c r="A65" s="12" t="s">
        <v>38</v>
      </c>
      <c r="B65" s="13">
        <f>SUM(B63:B64)</f>
        <v>125</v>
      </c>
      <c r="C65" s="2">
        <f>_TotalCosts[[#Totals],[Total Cost]]/SUM(NumVirtualUsers,NumInPersonUsers,NumSES)</f>
        <v>12.5</v>
      </c>
      <c r="D65" t="s">
        <v>64</v>
      </c>
    </row>
    <row r="66" spans="1:4" x14ac:dyDescent="0.3">
      <c r="B66" s="3"/>
      <c r="C66" s="2">
        <f>_TotalCosts[[#Totals],[Total Cost]]/SUM(NumInPersonUsers,NumSES)</f>
        <v>12.5</v>
      </c>
      <c r="D66" t="s">
        <v>65</v>
      </c>
    </row>
    <row r="67" spans="1:4" x14ac:dyDescent="0.3">
      <c r="B67" s="3"/>
    </row>
    <row r="68" spans="1:4" ht="15.6" x14ac:dyDescent="0.3">
      <c r="A68" s="20" t="s">
        <v>32</v>
      </c>
    </row>
    <row r="69" spans="1:4" x14ac:dyDescent="0.3">
      <c r="A69" t="s">
        <v>15</v>
      </c>
      <c r="B69" t="s">
        <v>35</v>
      </c>
      <c r="C69" t="s">
        <v>36</v>
      </c>
      <c r="D69" t="s">
        <v>32</v>
      </c>
    </row>
    <row r="70" spans="1:4" x14ac:dyDescent="0.3">
      <c r="A70" t="s">
        <v>33</v>
      </c>
      <c r="B70" s="2">
        <f>FeeVirtual</f>
        <v>500</v>
      </c>
      <c r="C70">
        <f>NumVirtualUsers</f>
        <v>0</v>
      </c>
      <c r="D70" s="2">
        <f>_Income[[#This Row],[Qty]]*_Income[[#This Row],[Fee]]</f>
        <v>0</v>
      </c>
    </row>
    <row r="71" spans="1:4" x14ac:dyDescent="0.3">
      <c r="A71" t="s">
        <v>44</v>
      </c>
      <c r="B71" s="2">
        <f>FeeInPerson</f>
        <v>500</v>
      </c>
      <c r="C71">
        <f>NumInPersonUsers-5</f>
        <v>-5</v>
      </c>
      <c r="D71" s="2">
        <f>_Income[[#This Row],[Qty]]*_Income[[#This Row],[Fee]]</f>
        <v>-2500</v>
      </c>
    </row>
    <row r="72" spans="1:4" x14ac:dyDescent="0.3">
      <c r="A72" t="s">
        <v>22</v>
      </c>
      <c r="B72" s="2">
        <f>FeeFamily</f>
        <v>100</v>
      </c>
      <c r="C72">
        <f>NumFamily</f>
        <v>0</v>
      </c>
      <c r="D72" s="2">
        <f>_Income[[#This Row],[Qty]]*_Income[[#This Row],[Fee]]</f>
        <v>0</v>
      </c>
    </row>
    <row r="73" spans="1:4" x14ac:dyDescent="0.3">
      <c r="A73" t="s">
        <v>34</v>
      </c>
      <c r="B73" s="2">
        <f>FeeInPerson</f>
        <v>500</v>
      </c>
      <c r="C73">
        <f>NumSES</f>
        <v>10</v>
      </c>
      <c r="D73" s="2">
        <f>_Income[[#This Row],[Qty]]*_Income[[#This Row],[Fee]]</f>
        <v>5000</v>
      </c>
    </row>
    <row r="74" spans="1:4" x14ac:dyDescent="0.3">
      <c r="A74" s="10" t="s">
        <v>11</v>
      </c>
      <c r="B74" s="10"/>
      <c r="C74" s="10"/>
      <c r="D74" s="11">
        <f>SUBTOTAL(109,_Income[Income])</f>
        <v>2500</v>
      </c>
    </row>
    <row r="75" spans="1:4" x14ac:dyDescent="0.3">
      <c r="A75" s="21" t="s">
        <v>63</v>
      </c>
    </row>
    <row r="78" spans="1:4" x14ac:dyDescent="0.3">
      <c r="A78" s="14" t="s">
        <v>40</v>
      </c>
      <c r="B78" s="15">
        <f>_Income[[#Totals],[Income]]-_TotalCosts[[#Totals],[Total Cost]]</f>
        <v>2375</v>
      </c>
    </row>
  </sheetData>
  <mergeCells count="6">
    <mergeCell ref="B14:F18"/>
    <mergeCell ref="A1:F1"/>
    <mergeCell ref="B2:F2"/>
    <mergeCell ref="B3:F3"/>
    <mergeCell ref="B12:D12"/>
    <mergeCell ref="B13:D13"/>
  </mergeCells>
  <pageMargins left="0.7" right="0.7" top="0.75" bottom="0.75" header="0.3" footer="0.3"/>
  <pageSetup orientation="portrait" r:id="rId1"/>
  <ignoredErrors>
    <ignoredError sqref="B72" formula="1"/>
  </ignoredErrors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Budget</vt:lpstr>
      <vt:lpstr>Budget!FeeFamily</vt:lpstr>
      <vt:lpstr>Budget!FeeInPerson</vt:lpstr>
      <vt:lpstr>Budget!FeeVirtual</vt:lpstr>
      <vt:lpstr>Budget!NumFamily</vt:lpstr>
      <vt:lpstr>Budget!NumInPersonUsers</vt:lpstr>
      <vt:lpstr>Budget!NumSES</vt:lpstr>
      <vt:lpstr>Budget!NumVirtualUsers</vt:lpstr>
      <vt:lpstr>Budget!RoomSubsidy</vt:lpstr>
      <vt:lpstr>Budget!ServiceCharge</vt:lpstr>
      <vt:lpstr>Budget!TaxRate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Crance, Christopher</dc:creator>
  <cp:lastModifiedBy>Crance, Christopher</cp:lastModifiedBy>
  <dcterms:created xsi:type="dcterms:W3CDTF">2022-07-19T03:36:49Z</dcterms:created>
  <dcterms:modified xsi:type="dcterms:W3CDTF">2023-03-01T14:52:09Z</dcterms:modified>
</cp:coreProperties>
</file>